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5" yWindow="2145" windowWidth="15030" windowHeight="9075" tabRatio="920" firstSheet="1" activeTab="1"/>
  </bookViews>
  <sheets>
    <sheet name="조견표(2014.4)" sheetId="19" r:id="rId1"/>
    <sheet name="성과상여금(2014년 5월) 공고용" sheetId="26" r:id="rId2"/>
  </sheets>
  <definedNames>
    <definedName name="_xlnm.Print_Area" localSheetId="1">'성과상여금(2014년 5월) 공고용'!$A$1:$Q$18</definedName>
    <definedName name="_xlnm.Print_Area" localSheetId="0">'조견표(2014.4)'!$A$1:$Q$17</definedName>
    <definedName name="기능등급" localSheetId="1">#REF!</definedName>
    <definedName name="기능등급" localSheetId="0">#REF!</definedName>
    <definedName name="기능등급">#REF!</definedName>
    <definedName name="등급" localSheetId="1">#REF!</definedName>
    <definedName name="등급" localSheetId="0">#REF!</definedName>
    <definedName name="등급">#REF!</definedName>
    <definedName name="지급시트" localSheetId="1">#REF!</definedName>
    <definedName name="지급시트" localSheetId="0">#REF!</definedName>
    <definedName name="지급시트">#REF!</definedName>
  </definedNames>
  <calcPr calcId="145621"/>
</workbook>
</file>

<file path=xl/calcChain.xml><?xml version="1.0" encoding="utf-8"?>
<calcChain xmlns="http://schemas.openxmlformats.org/spreadsheetml/2006/main">
  <c r="K13" i="26" l="1"/>
  <c r="C15" i="26"/>
  <c r="C13" i="26"/>
  <c r="C14" i="26" s="1"/>
  <c r="E13" i="26"/>
  <c r="E14" i="26" s="1"/>
  <c r="E15" i="26" s="1"/>
  <c r="F13" i="26"/>
  <c r="G13" i="26"/>
  <c r="I13" i="26"/>
  <c r="F14" i="26"/>
  <c r="G14" i="26"/>
  <c r="G15" i="26" s="1"/>
  <c r="Q13" i="26"/>
  <c r="P13" i="26"/>
  <c r="O13" i="26"/>
  <c r="N13" i="26"/>
  <c r="Q12" i="26"/>
  <c r="P12" i="26"/>
  <c r="O12" i="26"/>
  <c r="N12" i="26"/>
  <c r="K12" i="26"/>
  <c r="I12" i="26"/>
  <c r="G12" i="26"/>
  <c r="E12" i="26"/>
  <c r="C12" i="26"/>
  <c r="Q8" i="26"/>
  <c r="Q9" i="26" s="1"/>
  <c r="P8" i="26"/>
  <c r="O8" i="26"/>
  <c r="N8" i="26"/>
  <c r="N9" i="26" s="1"/>
  <c r="K8" i="26"/>
  <c r="K9" i="26" s="1"/>
  <c r="I8" i="26"/>
  <c r="I9" i="26" s="1"/>
  <c r="G8" i="26"/>
  <c r="G9" i="26" s="1"/>
  <c r="G10" i="26" s="1"/>
  <c r="E8" i="26"/>
  <c r="E9" i="26" s="1"/>
  <c r="E10" i="26" s="1"/>
  <c r="C8" i="26"/>
  <c r="C9" i="26" s="1"/>
  <c r="C10" i="26" s="1"/>
  <c r="O9" i="26" l="1"/>
  <c r="O10" i="26" s="1"/>
  <c r="P9" i="26"/>
  <c r="P10" i="26" s="1"/>
  <c r="Q10" i="26"/>
  <c r="N10" i="26"/>
  <c r="E2" i="19" l="1"/>
  <c r="O12" i="19"/>
  <c r="P12" i="19"/>
  <c r="Q12" i="19"/>
  <c r="N12" i="19"/>
  <c r="E12" i="19"/>
  <c r="E13" i="19" s="1"/>
  <c r="K13" i="19"/>
  <c r="K14" i="19" s="1"/>
  <c r="K12" i="19"/>
  <c r="G12" i="19"/>
  <c r="G13" i="19" s="1"/>
  <c r="G14" i="19" s="1"/>
  <c r="F12" i="19"/>
  <c r="F13" i="19" s="1"/>
  <c r="C12" i="19"/>
  <c r="C13" i="19" s="1"/>
  <c r="C14" i="19" s="1"/>
  <c r="E14" i="19" l="1"/>
  <c r="O11" i="19"/>
  <c r="P11" i="19"/>
  <c r="Q11" i="19"/>
  <c r="N11" i="19"/>
  <c r="O7" i="19"/>
  <c r="O8" i="19" s="1"/>
  <c r="P7" i="19"/>
  <c r="P8" i="19" s="1"/>
  <c r="Q7" i="19"/>
  <c r="Q8" i="19" s="1"/>
  <c r="N7" i="19"/>
  <c r="K11" i="19"/>
  <c r="K7" i="19"/>
  <c r="K8" i="19" s="1"/>
  <c r="K9" i="19" s="1"/>
  <c r="G11" i="19"/>
  <c r="G7" i="19"/>
  <c r="G8" i="19" s="1"/>
  <c r="G9" i="19" s="1"/>
  <c r="E11" i="19"/>
  <c r="E7" i="19"/>
  <c r="E8" i="19" s="1"/>
  <c r="E9" i="19" s="1"/>
  <c r="C11" i="19"/>
  <c r="C7" i="19"/>
  <c r="C8" i="19" s="1"/>
  <c r="C9" i="19" s="1"/>
  <c r="Q9" i="19" l="1"/>
  <c r="O9" i="19"/>
  <c r="P9" i="19"/>
  <c r="N8" i="19"/>
  <c r="N9" i="19" s="1"/>
</calcChain>
</file>

<file path=xl/sharedStrings.xml><?xml version="1.0" encoding="utf-8"?>
<sst xmlns="http://schemas.openxmlformats.org/spreadsheetml/2006/main" count="90" uniqueCount="68">
  <si>
    <t>기능8급</t>
  </si>
  <si>
    <t>7급</t>
  </si>
  <si>
    <t>8급</t>
  </si>
  <si>
    <t>9급</t>
  </si>
  <si>
    <t>기능7급</t>
  </si>
  <si>
    <t>기능6급</t>
    <phoneticPr fontId="2" type="noConversion"/>
  </si>
  <si>
    <t>6급</t>
    <phoneticPr fontId="2" type="noConversion"/>
  </si>
  <si>
    <t>5급</t>
    <phoneticPr fontId="2" type="noConversion"/>
  </si>
  <si>
    <t>(단위 : 원)</t>
    <phoneticPr fontId="2" type="noConversion"/>
  </si>
  <si>
    <t>기능9급</t>
    <phoneticPr fontId="2" type="noConversion"/>
  </si>
  <si>
    <t>인원</t>
    <phoneticPr fontId="2" type="noConversion"/>
  </si>
  <si>
    <t>S등급
 성과금</t>
    <phoneticPr fontId="2" type="noConversion"/>
  </si>
  <si>
    <t>A등급
 성과금</t>
    <phoneticPr fontId="2" type="noConversion"/>
  </si>
  <si>
    <t>B등급
 성과금</t>
    <phoneticPr fontId="2" type="noConversion"/>
  </si>
  <si>
    <t>8급s 
실수령액</t>
    <phoneticPr fontId="2" type="noConversion"/>
  </si>
  <si>
    <t>S등급 분담금</t>
    <phoneticPr fontId="2" type="noConversion"/>
  </si>
  <si>
    <t>9급(A등급기준
B등급 부족액)</t>
    <phoneticPr fontId="2" type="noConversion"/>
  </si>
  <si>
    <t>8급 S등급 분담금</t>
    <phoneticPr fontId="2" type="noConversion"/>
  </si>
  <si>
    <t>기
능
직</t>
    <phoneticPr fontId="2" type="noConversion"/>
  </si>
  <si>
    <t>구분</t>
    <phoneticPr fontId="2" type="noConversion"/>
  </si>
  <si>
    <t>S등급
분담금</t>
    <phoneticPr fontId="2" type="noConversion"/>
  </si>
  <si>
    <t>B급실수령액</t>
    <phoneticPr fontId="2" type="noConversion"/>
  </si>
  <si>
    <t>참고</t>
    <phoneticPr fontId="2" type="noConversion"/>
  </si>
  <si>
    <t>S등급
총분담금</t>
    <phoneticPr fontId="2" type="noConversion"/>
  </si>
  <si>
    <t>9급B등급실 수령액</t>
    <phoneticPr fontId="2" type="noConversion"/>
  </si>
  <si>
    <t>9급B등급이 8급S등급에게
 받을 1인당 실수령액</t>
    <phoneticPr fontId="2" type="noConversion"/>
  </si>
  <si>
    <t>8급S등급 총 분담금
(370,000원*175명)</t>
    <phoneticPr fontId="2" type="noConversion"/>
  </si>
  <si>
    <t>ㅇ 참고 사항: 일반직은 금년도는 S등급이 30% A등급이 50% B등급이 20% 이므로 S등급과 A등급의 실수령액이 다소 차이가 있음</t>
    <phoneticPr fontId="2" type="noConversion"/>
  </si>
  <si>
    <t>경상북도교육청공무원노동조합 성과상여금 고통분담금 조견표(2013.5)</t>
    <phoneticPr fontId="2" type="noConversion"/>
  </si>
  <si>
    <t>(금년도는 분담금을 A등급 기준으로 산정함)</t>
    <phoneticPr fontId="2" type="noConversion"/>
  </si>
  <si>
    <t>A등급기준
B등급 부족액</t>
    <phoneticPr fontId="2" type="noConversion"/>
  </si>
  <si>
    <t>ㅇ 기능직은 지난해와 등급간 비율이 동일함(S 20%, A60%, B등급 20%)</t>
    <phoneticPr fontId="2" type="noConversion"/>
  </si>
  <si>
    <t>ㅇ s등급 분담금은 지부마다 다를수 있습니다</t>
    <phoneticPr fontId="2" type="noConversion"/>
  </si>
  <si>
    <r>
      <rPr>
        <b/>
        <sz val="10"/>
        <color rgb="FFFF0000"/>
        <rFont val="바탕체"/>
        <family val="1"/>
        <charset val="129"/>
      </rPr>
      <t>(1)</t>
    </r>
    <r>
      <rPr>
        <b/>
        <sz val="10"/>
        <rFont val="바탕체"/>
        <family val="1"/>
        <charset val="129"/>
      </rPr>
      <t xml:space="preserve"> *B등급 인원</t>
    </r>
    <phoneticPr fontId="2" type="noConversion"/>
  </si>
  <si>
    <r>
      <rPr>
        <b/>
        <sz val="9"/>
        <color rgb="FFFF0000"/>
        <rFont val="바탕체"/>
        <family val="1"/>
        <charset val="129"/>
      </rPr>
      <t>(2)</t>
    </r>
    <r>
      <rPr>
        <b/>
        <sz val="9"/>
        <rFont val="바탕체"/>
        <family val="1"/>
        <charset val="129"/>
      </rPr>
      <t>/S등급인원</t>
    </r>
    <phoneticPr fontId="2" type="noConversion"/>
  </si>
  <si>
    <r>
      <rPr>
        <b/>
        <sz val="9"/>
        <color rgb="FFFF0000"/>
        <rFont val="바탕체"/>
        <family val="1"/>
        <charset val="129"/>
      </rPr>
      <t>(2)</t>
    </r>
    <r>
      <rPr>
        <sz val="9"/>
        <rFont val="바탕체"/>
        <family val="1"/>
        <charset val="129"/>
      </rPr>
      <t>/8급S등급인원</t>
    </r>
    <phoneticPr fontId="2" type="noConversion"/>
  </si>
  <si>
    <r>
      <t>9급&lt;</t>
    </r>
    <r>
      <rPr>
        <b/>
        <sz val="10"/>
        <color rgb="FFFF0000"/>
        <rFont val="바탕체"/>
        <family val="1"/>
        <charset val="129"/>
      </rPr>
      <t>(1)</t>
    </r>
    <r>
      <rPr>
        <sz val="10"/>
        <rFont val="바탕체"/>
        <family val="1"/>
        <charset val="129"/>
      </rPr>
      <t xml:space="preserve"> *B등급(111명)&gt;</t>
    </r>
    <phoneticPr fontId="2" type="noConversion"/>
  </si>
  <si>
    <t>B등급 S등급에게
 받을 1인당 실수령액</t>
    <phoneticPr fontId="2" type="noConversion"/>
  </si>
  <si>
    <r>
      <t xml:space="preserve">(B)
</t>
    </r>
    <r>
      <rPr>
        <b/>
        <sz val="10"/>
        <color rgb="FFFF0000"/>
        <rFont val="바탕체"/>
        <family val="1"/>
        <charset val="129"/>
      </rPr>
      <t>(1)</t>
    </r>
    <r>
      <rPr>
        <b/>
        <sz val="10"/>
        <rFont val="바탕체"/>
        <family val="1"/>
        <charset val="129"/>
      </rPr>
      <t>의 20%</t>
    </r>
    <phoneticPr fontId="2" type="noConversion"/>
  </si>
  <si>
    <r>
      <t>(1)</t>
    </r>
    <r>
      <rPr>
        <b/>
        <sz val="10"/>
        <color theme="1"/>
        <rFont val="바탕체"/>
        <family val="1"/>
        <charset val="129"/>
      </rPr>
      <t>-</t>
    </r>
    <r>
      <rPr>
        <b/>
        <sz val="10"/>
        <color rgb="FFFF0000"/>
        <rFont val="바탕체"/>
        <family val="1"/>
        <charset val="129"/>
      </rPr>
      <t>(2)</t>
    </r>
    <phoneticPr fontId="2" type="noConversion"/>
  </si>
  <si>
    <r>
      <rPr>
        <b/>
        <sz val="10"/>
        <color rgb="FFFF0000"/>
        <rFont val="바탕체"/>
        <family val="1"/>
        <charset val="129"/>
      </rPr>
      <t>(1)</t>
    </r>
    <r>
      <rPr>
        <b/>
        <sz val="10"/>
        <rFont val="바탕체"/>
        <family val="1"/>
        <charset val="129"/>
      </rPr>
      <t xml:space="preserve"> A등급-
B등급</t>
    </r>
    <phoneticPr fontId="2" type="noConversion"/>
  </si>
  <si>
    <t>S등급
실수령액</t>
    <phoneticPr fontId="2" type="noConversion"/>
  </si>
  <si>
    <t>B등급
실수령액</t>
    <phoneticPr fontId="2" type="noConversion"/>
  </si>
  <si>
    <t>S등급실수령액</t>
    <phoneticPr fontId="2" type="noConversion"/>
  </si>
  <si>
    <t>S등급 분담금</t>
    <phoneticPr fontId="2" type="noConversion"/>
  </si>
  <si>
    <t>6급</t>
    <phoneticPr fontId="2" type="noConversion"/>
  </si>
  <si>
    <t>7급</t>
    <phoneticPr fontId="2" type="noConversion"/>
  </si>
  <si>
    <t>경상북도교육청공무원노동조합 성과상여금 고통분담금 조견표(2014.5)</t>
    <phoneticPr fontId="2" type="noConversion"/>
  </si>
  <si>
    <t>S등급실수령액</t>
    <phoneticPr fontId="2" type="noConversion"/>
  </si>
  <si>
    <t>A등급 성과금</t>
    <phoneticPr fontId="2" type="noConversion"/>
  </si>
  <si>
    <t>B등급 성과금</t>
    <phoneticPr fontId="2" type="noConversion"/>
  </si>
  <si>
    <r>
      <rPr>
        <b/>
        <sz val="10"/>
        <color rgb="FFFF0000"/>
        <rFont val="맑은 고딕"/>
        <family val="3"/>
        <charset val="129"/>
        <scheme val="major"/>
      </rPr>
      <t>(1)</t>
    </r>
    <r>
      <rPr>
        <b/>
        <sz val="10"/>
        <color theme="1"/>
        <rFont val="맑은 고딕"/>
        <family val="3"/>
        <charset val="129"/>
        <scheme val="major"/>
      </rPr>
      <t>×</t>
    </r>
    <r>
      <rPr>
        <b/>
        <sz val="10"/>
        <rFont val="맑은 고딕"/>
        <family val="3"/>
        <charset val="129"/>
        <scheme val="major"/>
      </rPr>
      <t>B등급 인원</t>
    </r>
    <phoneticPr fontId="2" type="noConversion"/>
  </si>
  <si>
    <r>
      <t xml:space="preserve">(B)
</t>
    </r>
    <r>
      <rPr>
        <b/>
        <sz val="10"/>
        <color rgb="FFFF0000"/>
        <rFont val="맑은 고딕"/>
        <family val="3"/>
        <charset val="129"/>
        <scheme val="major"/>
      </rPr>
      <t>(1)</t>
    </r>
    <r>
      <rPr>
        <b/>
        <sz val="10"/>
        <rFont val="맑은 고딕"/>
        <family val="3"/>
        <charset val="129"/>
        <scheme val="major"/>
      </rPr>
      <t>의 20%</t>
    </r>
    <phoneticPr fontId="2" type="noConversion"/>
  </si>
  <si>
    <r>
      <rPr>
        <b/>
        <sz val="9"/>
        <color rgb="FFFF0000"/>
        <rFont val="맑은 고딕"/>
        <family val="3"/>
        <charset val="129"/>
        <scheme val="major"/>
      </rPr>
      <t>(2)</t>
    </r>
    <r>
      <rPr>
        <b/>
        <sz val="9"/>
        <rFont val="맑은 고딕"/>
        <family val="3"/>
        <charset val="129"/>
        <scheme val="major"/>
      </rPr>
      <t>/S등급인원</t>
    </r>
    <phoneticPr fontId="2" type="noConversion"/>
  </si>
  <si>
    <r>
      <t>(1)</t>
    </r>
    <r>
      <rPr>
        <b/>
        <sz val="10"/>
        <color theme="1"/>
        <rFont val="맑은 고딕"/>
        <family val="3"/>
        <charset val="129"/>
        <scheme val="major"/>
      </rPr>
      <t>-</t>
    </r>
    <r>
      <rPr>
        <b/>
        <sz val="10"/>
        <color rgb="FFFF0000"/>
        <rFont val="맑은 고딕"/>
        <family val="3"/>
        <charset val="129"/>
        <scheme val="major"/>
      </rPr>
      <t>(2)</t>
    </r>
    <phoneticPr fontId="2" type="noConversion"/>
  </si>
  <si>
    <t>참
고</t>
    <phoneticPr fontId="2" type="noConversion"/>
  </si>
  <si>
    <r>
      <rPr>
        <b/>
        <sz val="11"/>
        <color rgb="FFFF0000"/>
        <rFont val="맑은 고딕"/>
        <family val="3"/>
        <charset val="129"/>
        <scheme val="major"/>
      </rPr>
      <t>(1)</t>
    </r>
    <r>
      <rPr>
        <b/>
        <sz val="11"/>
        <rFont val="맑은 고딕"/>
        <family val="3"/>
        <charset val="129"/>
        <scheme val="major"/>
      </rPr>
      <t xml:space="preserve"> A등급-
B등급</t>
    </r>
    <phoneticPr fontId="2" type="noConversion"/>
  </si>
  <si>
    <t>8급</t>
    <phoneticPr fontId="2" type="noConversion"/>
  </si>
  <si>
    <t>9급</t>
    <phoneticPr fontId="2" type="noConversion"/>
  </si>
  <si>
    <t>ㅇ 관리운영직은 지난해와 등급간 비율이 동일함(S 20%, A60%, B등급 20%)</t>
    <phoneticPr fontId="2" type="noConversion"/>
  </si>
  <si>
    <t>A등급기준
(1십만원차등)
B등급 부족액</t>
    <phoneticPr fontId="2" type="noConversion"/>
  </si>
  <si>
    <t xml:space="preserve"> S등급에게 받을 
1인당 실수령액</t>
    <phoneticPr fontId="2" type="noConversion"/>
  </si>
  <si>
    <t>★ 참고: S등급 분담금 및 S,B등급 실수령액은 지부마다 다를 수 있습니다</t>
    <phoneticPr fontId="2" type="noConversion"/>
  </si>
  <si>
    <t>(단위: 원)</t>
    <phoneticPr fontId="2" type="noConversion"/>
  </si>
  <si>
    <t>관리
운영
직(종전기능직)</t>
    <phoneticPr fontId="2" type="noConversion"/>
  </si>
  <si>
    <t>ㅇ 관리운영직은 지난해와 등급간 비율이 동일함(S 20%, A60%, B등급 20%)</t>
    <phoneticPr fontId="2" type="noConversion"/>
  </si>
  <si>
    <t>8.9급통합에따라 표기안함</t>
    <phoneticPr fontId="2" type="noConversion"/>
  </si>
  <si>
    <t>S등급 성과금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</si>
</sst>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);[Red]\(#,##0\)"/>
    <numFmt numFmtId="177" formatCode="#,##0.00_);[Red]\(#,##0.00\)"/>
  </numFmts>
  <fonts count="2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20"/>
      <name val="바탕체"/>
      <family val="1"/>
      <charset val="129"/>
    </font>
    <font>
      <b/>
      <sz val="12"/>
      <name val="바탕체"/>
      <family val="1"/>
      <charset val="129"/>
    </font>
    <font>
      <sz val="10"/>
      <name val="바탕체"/>
      <family val="1"/>
      <charset val="129"/>
    </font>
    <font>
      <sz val="9"/>
      <name val="바탕체"/>
      <family val="1"/>
      <charset val="129"/>
    </font>
    <font>
      <sz val="8"/>
      <name val="바탕체"/>
      <family val="1"/>
      <charset val="129"/>
    </font>
    <font>
      <b/>
      <sz val="11"/>
      <name val="바탕체"/>
      <family val="1"/>
      <charset val="129"/>
    </font>
    <font>
      <b/>
      <sz val="9"/>
      <name val="바탕체"/>
      <family val="1"/>
      <charset val="129"/>
    </font>
    <font>
      <b/>
      <sz val="10"/>
      <name val="바탕체"/>
      <family val="1"/>
      <charset val="129"/>
    </font>
    <font>
      <b/>
      <sz val="8"/>
      <name val="바탕체"/>
      <family val="1"/>
      <charset val="129"/>
    </font>
    <font>
      <b/>
      <sz val="14"/>
      <name val="바탕체"/>
      <family val="1"/>
      <charset val="129"/>
    </font>
    <font>
      <b/>
      <sz val="10"/>
      <color rgb="FFFF0000"/>
      <name val="바탕체"/>
      <family val="1"/>
      <charset val="129"/>
    </font>
    <font>
      <b/>
      <sz val="9"/>
      <color rgb="FFFF0000"/>
      <name val="바탕체"/>
      <family val="1"/>
      <charset val="129"/>
    </font>
    <font>
      <b/>
      <sz val="10"/>
      <color theme="1"/>
      <name val="바탕체"/>
      <family val="1"/>
      <charset val="129"/>
    </font>
    <font>
      <b/>
      <sz val="1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9"/>
      <color rgb="FFFF0000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" fillId="0" borderId="0">
      <alignment vertical="center"/>
    </xf>
  </cellStyleXfs>
  <cellXfs count="107">
    <xf numFmtId="0" fontId="0" fillId="0" borderId="0" xfId="0"/>
    <xf numFmtId="176" fontId="3" fillId="0" borderId="0" xfId="2" applyNumberFormat="1" applyFont="1">
      <alignment vertical="center"/>
    </xf>
    <xf numFmtId="176" fontId="5" fillId="0" borderId="0" xfId="2" applyNumberFormat="1" applyFont="1" applyAlignment="1">
      <alignment horizontal="right" vertical="center"/>
    </xf>
    <xf numFmtId="176" fontId="7" fillId="0" borderId="0" xfId="2" applyNumberFormat="1" applyFont="1">
      <alignment vertical="center"/>
    </xf>
    <xf numFmtId="176" fontId="3" fillId="0" borderId="4" xfId="2" applyNumberFormat="1" applyFont="1" applyBorder="1">
      <alignment vertical="center"/>
    </xf>
    <xf numFmtId="176" fontId="3" fillId="0" borderId="4" xfId="2" applyNumberFormat="1" applyFont="1" applyBorder="1" applyAlignment="1">
      <alignment vertical="center" wrapText="1"/>
    </xf>
    <xf numFmtId="41" fontId="7" fillId="0" borderId="4" xfId="1" applyFont="1" applyBorder="1" applyAlignment="1">
      <alignment vertical="center" wrapText="1"/>
    </xf>
    <xf numFmtId="41" fontId="6" fillId="0" borderId="4" xfId="1" applyFont="1" applyBorder="1" applyAlignment="1">
      <alignment vertical="center"/>
    </xf>
    <xf numFmtId="41" fontId="3" fillId="0" borderId="4" xfId="1" applyFont="1" applyBorder="1" applyAlignment="1">
      <alignment vertical="center"/>
    </xf>
    <xf numFmtId="41" fontId="8" fillId="0" borderId="4" xfId="1" applyFont="1" applyBorder="1" applyAlignment="1">
      <alignment vertical="center"/>
    </xf>
    <xf numFmtId="176" fontId="6" fillId="0" borderId="4" xfId="2" applyNumberFormat="1" applyFont="1" applyBorder="1" applyAlignment="1">
      <alignment vertical="center" wrapText="1"/>
    </xf>
    <xf numFmtId="176" fontId="6" fillId="0" borderId="4" xfId="2" applyNumberFormat="1" applyFont="1" applyBorder="1">
      <alignment vertical="center"/>
    </xf>
    <xf numFmtId="176" fontId="7" fillId="0" borderId="4" xfId="2" applyNumberFormat="1" applyFont="1" applyBorder="1">
      <alignment vertical="center"/>
    </xf>
    <xf numFmtId="176" fontId="8" fillId="0" borderId="4" xfId="2" applyNumberFormat="1" applyFont="1" applyBorder="1">
      <alignment vertical="center"/>
    </xf>
    <xf numFmtId="41" fontId="7" fillId="4" borderId="2" xfId="1" applyFont="1" applyFill="1" applyBorder="1" applyAlignment="1">
      <alignment vertical="center"/>
    </xf>
    <xf numFmtId="41" fontId="3" fillId="4" borderId="2" xfId="1" applyFont="1" applyFill="1" applyBorder="1" applyAlignment="1">
      <alignment vertical="center"/>
    </xf>
    <xf numFmtId="41" fontId="8" fillId="4" borderId="2" xfId="1" applyFont="1" applyFill="1" applyBorder="1" applyAlignment="1">
      <alignment vertical="center"/>
    </xf>
    <xf numFmtId="41" fontId="7" fillId="4" borderId="3" xfId="1" applyFont="1" applyFill="1" applyBorder="1" applyAlignment="1">
      <alignment vertical="center"/>
    </xf>
    <xf numFmtId="41" fontId="3" fillId="4" borderId="3" xfId="1" applyFont="1" applyFill="1" applyBorder="1" applyAlignment="1">
      <alignment vertical="center"/>
    </xf>
    <xf numFmtId="41" fontId="8" fillId="4" borderId="3" xfId="1" applyFont="1" applyFill="1" applyBorder="1" applyAlignment="1">
      <alignment vertical="center"/>
    </xf>
    <xf numFmtId="41" fontId="7" fillId="4" borderId="6" xfId="1" applyFont="1" applyFill="1" applyBorder="1" applyAlignment="1">
      <alignment vertical="center"/>
    </xf>
    <xf numFmtId="41" fontId="3" fillId="4" borderId="6" xfId="1" applyFont="1" applyFill="1" applyBorder="1" applyAlignment="1">
      <alignment vertical="center"/>
    </xf>
    <xf numFmtId="41" fontId="8" fillId="4" borderId="6" xfId="1" applyFont="1" applyFill="1" applyBorder="1" applyAlignment="1">
      <alignment vertical="center"/>
    </xf>
    <xf numFmtId="176" fontId="9" fillId="0" borderId="4" xfId="2" applyNumberFormat="1" applyFont="1" applyBorder="1" applyAlignment="1">
      <alignment horizontal="center" vertical="center" wrapText="1"/>
    </xf>
    <xf numFmtId="176" fontId="9" fillId="0" borderId="4" xfId="2" applyNumberFormat="1" applyFont="1" applyBorder="1" applyAlignment="1">
      <alignment horizontal="center" vertical="center"/>
    </xf>
    <xf numFmtId="176" fontId="9" fillId="0" borderId="4" xfId="2" applyNumberFormat="1" applyFont="1" applyBorder="1">
      <alignment vertical="center"/>
    </xf>
    <xf numFmtId="176" fontId="11" fillId="2" borderId="4" xfId="2" applyNumberFormat="1" applyFont="1" applyFill="1" applyBorder="1" applyAlignment="1">
      <alignment horizontal="center" vertical="center" wrapText="1"/>
    </xf>
    <xf numFmtId="176" fontId="5" fillId="3" borderId="1" xfId="2" applyNumberFormat="1" applyFont="1" applyFill="1" applyBorder="1" applyAlignment="1">
      <alignment horizontal="center" vertical="center"/>
    </xf>
    <xf numFmtId="176" fontId="5" fillId="0" borderId="0" xfId="2" applyNumberFormat="1" applyFont="1">
      <alignment vertical="center"/>
    </xf>
    <xf numFmtId="176" fontId="9" fillId="5" borderId="4" xfId="2" applyNumberFormat="1" applyFont="1" applyFill="1" applyBorder="1" applyAlignment="1">
      <alignment horizontal="center" vertical="center" wrapText="1"/>
    </xf>
    <xf numFmtId="176" fontId="10" fillId="5" borderId="4" xfId="2" applyNumberFormat="1" applyFont="1" applyFill="1" applyBorder="1">
      <alignment vertical="center"/>
    </xf>
    <xf numFmtId="176" fontId="9" fillId="5" borderId="4" xfId="2" applyNumberFormat="1" applyFont="1" applyFill="1" applyBorder="1">
      <alignment vertical="center"/>
    </xf>
    <xf numFmtId="176" fontId="3" fillId="0" borderId="11" xfId="2" applyNumberFormat="1" applyFont="1" applyBorder="1" applyAlignment="1">
      <alignment vertical="center"/>
    </xf>
    <xf numFmtId="176" fontId="9" fillId="0" borderId="11" xfId="2" applyNumberFormat="1" applyFont="1" applyBorder="1" applyAlignment="1">
      <alignment vertical="center"/>
    </xf>
    <xf numFmtId="176" fontId="9" fillId="6" borderId="4" xfId="2" applyNumberFormat="1" applyFont="1" applyFill="1" applyBorder="1" applyAlignment="1">
      <alignment horizontal="center" vertical="center"/>
    </xf>
    <xf numFmtId="176" fontId="11" fillId="6" borderId="4" xfId="2" applyNumberFormat="1" applyFont="1" applyFill="1" applyBorder="1">
      <alignment vertical="center"/>
    </xf>
    <xf numFmtId="176" fontId="9" fillId="6" borderId="4" xfId="2" applyNumberFormat="1" applyFont="1" applyFill="1" applyBorder="1">
      <alignment vertical="center"/>
    </xf>
    <xf numFmtId="176" fontId="10" fillId="6" borderId="4" xfId="2" applyNumberFormat="1" applyFont="1" applyFill="1" applyBorder="1" applyAlignment="1">
      <alignment horizontal="center" vertical="center" wrapText="1"/>
    </xf>
    <xf numFmtId="176" fontId="3" fillId="0" borderId="0" xfId="2" applyNumberFormat="1" applyFont="1" applyAlignment="1">
      <alignment vertical="center"/>
    </xf>
    <xf numFmtId="41" fontId="10" fillId="0" borderId="4" xfId="1" applyFont="1" applyBorder="1" applyAlignment="1">
      <alignment horizontal="center" vertical="center" wrapText="1"/>
    </xf>
    <xf numFmtId="176" fontId="11" fillId="0" borderId="4" xfId="2" applyNumberFormat="1" applyFont="1" applyBorder="1" applyAlignment="1">
      <alignment horizontal="center" vertical="center" wrapText="1"/>
    </xf>
    <xf numFmtId="176" fontId="10" fillId="0" borderId="4" xfId="2" applyNumberFormat="1" applyFont="1" applyBorder="1" applyAlignment="1">
      <alignment horizontal="center" vertical="center"/>
    </xf>
    <xf numFmtId="176" fontId="12" fillId="0" borderId="4" xfId="2" applyNumberFormat="1" applyFont="1" applyBorder="1" applyAlignment="1">
      <alignment horizontal="center" vertical="center"/>
    </xf>
    <xf numFmtId="176" fontId="3" fillId="0" borderId="0" xfId="2" applyNumberFormat="1" applyFont="1" applyAlignment="1">
      <alignment horizontal="left" vertical="center"/>
    </xf>
    <xf numFmtId="176" fontId="14" fillId="2" borderId="4" xfId="2" applyNumberFormat="1" applyFont="1" applyFill="1" applyBorder="1" applyAlignment="1">
      <alignment horizontal="center" vertical="center" wrapText="1"/>
    </xf>
    <xf numFmtId="176" fontId="19" fillId="0" borderId="0" xfId="2" applyNumberFormat="1" applyFont="1">
      <alignment vertical="center"/>
    </xf>
    <xf numFmtId="176" fontId="18" fillId="0" borderId="0" xfId="2" applyNumberFormat="1" applyFont="1">
      <alignment vertical="center"/>
    </xf>
    <xf numFmtId="176" fontId="17" fillId="0" borderId="11" xfId="2" applyNumberFormat="1" applyFont="1" applyBorder="1" applyAlignment="1">
      <alignment vertical="center"/>
    </xf>
    <xf numFmtId="176" fontId="19" fillId="0" borderId="11" xfId="2" applyNumberFormat="1" applyFont="1" applyBorder="1" applyAlignment="1">
      <alignment vertical="center"/>
    </xf>
    <xf numFmtId="176" fontId="19" fillId="0" borderId="0" xfId="2" applyNumberFormat="1" applyFont="1" applyBorder="1" applyAlignment="1">
      <alignment vertical="center"/>
    </xf>
    <xf numFmtId="176" fontId="19" fillId="0" borderId="0" xfId="2" applyNumberFormat="1" applyFont="1" applyAlignment="1">
      <alignment vertical="center"/>
    </xf>
    <xf numFmtId="176" fontId="19" fillId="0" borderId="0" xfId="2" applyNumberFormat="1" applyFont="1" applyAlignment="1">
      <alignment horizontal="left" vertical="center"/>
    </xf>
    <xf numFmtId="176" fontId="21" fillId="7" borderId="4" xfId="2" applyNumberFormat="1" applyFont="1" applyFill="1" applyBorder="1" applyAlignment="1">
      <alignment horizontal="center" vertical="center" wrapText="1"/>
    </xf>
    <xf numFmtId="176" fontId="22" fillId="7" borderId="4" xfId="2" applyNumberFormat="1" applyFont="1" applyFill="1" applyBorder="1" applyAlignment="1">
      <alignment horizontal="center" vertical="center" wrapText="1"/>
    </xf>
    <xf numFmtId="176" fontId="5" fillId="7" borderId="1" xfId="2" applyNumberFormat="1" applyFont="1" applyFill="1" applyBorder="1" applyAlignment="1">
      <alignment horizontal="center" vertical="center"/>
    </xf>
    <xf numFmtId="176" fontId="17" fillId="7" borderId="4" xfId="2" applyNumberFormat="1" applyFont="1" applyFill="1" applyBorder="1" applyAlignment="1">
      <alignment horizontal="center" vertical="center" wrapText="1"/>
    </xf>
    <xf numFmtId="41" fontId="19" fillId="0" borderId="4" xfId="1" applyFont="1" applyBorder="1" applyAlignment="1">
      <alignment vertical="center" shrinkToFit="1"/>
    </xf>
    <xf numFmtId="41" fontId="19" fillId="0" borderId="4" xfId="1" applyFont="1" applyFill="1" applyBorder="1" applyAlignment="1">
      <alignment vertical="center" shrinkToFit="1"/>
    </xf>
    <xf numFmtId="176" fontId="19" fillId="0" borderId="4" xfId="2" applyNumberFormat="1" applyFont="1" applyBorder="1" applyAlignment="1">
      <alignment vertical="center" shrinkToFit="1"/>
    </xf>
    <xf numFmtId="176" fontId="19" fillId="0" borderId="4" xfId="2" applyNumberFormat="1" applyFont="1" applyFill="1" applyBorder="1" applyAlignment="1">
      <alignment vertical="center" shrinkToFit="1"/>
    </xf>
    <xf numFmtId="177" fontId="19" fillId="0" borderId="4" xfId="2" applyNumberFormat="1" applyFont="1" applyBorder="1" applyAlignment="1">
      <alignment vertical="center" shrinkToFit="1"/>
    </xf>
    <xf numFmtId="176" fontId="11" fillId="0" borderId="0" xfId="2" applyNumberFormat="1" applyFont="1" applyAlignment="1">
      <alignment horizontal="right" vertical="center"/>
    </xf>
    <xf numFmtId="176" fontId="5" fillId="9" borderId="1" xfId="2" applyNumberFormat="1" applyFont="1" applyFill="1" applyBorder="1" applyAlignment="1">
      <alignment horizontal="center" vertical="center"/>
    </xf>
    <xf numFmtId="176" fontId="17" fillId="9" borderId="4" xfId="2" applyNumberFormat="1" applyFont="1" applyFill="1" applyBorder="1" applyAlignment="1">
      <alignment horizontal="center" vertical="center" wrapText="1"/>
    </xf>
    <xf numFmtId="41" fontId="20" fillId="9" borderId="4" xfId="1" applyFont="1" applyFill="1" applyBorder="1" applyAlignment="1">
      <alignment horizontal="center" vertical="center" wrapText="1"/>
    </xf>
    <xf numFmtId="176" fontId="21" fillId="9" borderId="4" xfId="2" applyNumberFormat="1" applyFont="1" applyFill="1" applyBorder="1" applyAlignment="1">
      <alignment horizontal="center" vertical="center" wrapText="1"/>
    </xf>
    <xf numFmtId="176" fontId="17" fillId="9" borderId="4" xfId="2" applyNumberFormat="1" applyFont="1" applyFill="1" applyBorder="1" applyAlignment="1">
      <alignment horizontal="center" vertical="center"/>
    </xf>
    <xf numFmtId="176" fontId="20" fillId="9" borderId="4" xfId="2" applyNumberFormat="1" applyFont="1" applyFill="1" applyBorder="1" applyAlignment="1">
      <alignment horizontal="center" vertical="center"/>
    </xf>
    <xf numFmtId="176" fontId="17" fillId="9" borderId="4" xfId="2" applyNumberFormat="1" applyFont="1" applyFill="1" applyBorder="1">
      <alignment vertical="center"/>
    </xf>
    <xf numFmtId="176" fontId="25" fillId="9" borderId="4" xfId="2" applyNumberFormat="1" applyFont="1" applyFill="1" applyBorder="1" applyAlignment="1">
      <alignment horizontal="center" vertical="center"/>
    </xf>
    <xf numFmtId="176" fontId="20" fillId="9" borderId="4" xfId="2" applyNumberFormat="1" applyFont="1" applyFill="1" applyBorder="1" applyAlignment="1">
      <alignment horizontal="center" vertical="center" wrapText="1"/>
    </xf>
    <xf numFmtId="176" fontId="19" fillId="8" borderId="4" xfId="2" applyNumberFormat="1" applyFont="1" applyFill="1" applyBorder="1" applyAlignment="1">
      <alignment vertical="center" shrinkToFit="1"/>
    </xf>
    <xf numFmtId="176" fontId="20" fillId="10" borderId="4" xfId="2" applyNumberFormat="1" applyFont="1" applyFill="1" applyBorder="1" applyAlignment="1">
      <alignment horizontal="center" vertical="center" wrapText="1"/>
    </xf>
    <xf numFmtId="176" fontId="17" fillId="10" borderId="4" xfId="2" applyNumberFormat="1" applyFont="1" applyFill="1" applyBorder="1" applyAlignment="1">
      <alignment vertical="center" shrinkToFit="1"/>
    </xf>
    <xf numFmtId="41" fontId="19" fillId="11" borderId="2" xfId="1" applyFont="1" applyFill="1" applyBorder="1" applyAlignment="1">
      <alignment vertical="center" shrinkToFit="1"/>
    </xf>
    <xf numFmtId="41" fontId="19" fillId="11" borderId="3" xfId="1" applyFont="1" applyFill="1" applyBorder="1" applyAlignment="1">
      <alignment vertical="center" shrinkToFit="1"/>
    </xf>
    <xf numFmtId="41" fontId="19" fillId="11" borderId="6" xfId="1" applyFont="1" applyFill="1" applyBorder="1" applyAlignment="1">
      <alignment vertical="center" shrinkToFit="1"/>
    </xf>
    <xf numFmtId="176" fontId="9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center" vertical="center"/>
    </xf>
    <xf numFmtId="176" fontId="5" fillId="3" borderId="7" xfId="2" applyNumberFormat="1" applyFont="1" applyFill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176" fontId="9" fillId="4" borderId="4" xfId="2" applyNumberFormat="1" applyFont="1" applyFill="1" applyBorder="1" applyAlignment="1">
      <alignment horizontal="center" vertical="center" wrapText="1"/>
    </xf>
    <xf numFmtId="176" fontId="13" fillId="2" borderId="9" xfId="2" applyNumberFormat="1" applyFont="1" applyFill="1" applyBorder="1" applyAlignment="1">
      <alignment horizontal="center" vertical="center" wrapText="1"/>
    </xf>
    <xf numFmtId="176" fontId="13" fillId="2" borderId="10" xfId="2" applyNumberFormat="1" applyFont="1" applyFill="1" applyBorder="1" applyAlignment="1">
      <alignment horizontal="center" vertical="center"/>
    </xf>
    <xf numFmtId="176" fontId="13" fillId="2" borderId="5" xfId="2" applyNumberFormat="1" applyFont="1" applyFill="1" applyBorder="1" applyAlignment="1">
      <alignment horizontal="center" vertical="center"/>
    </xf>
    <xf numFmtId="176" fontId="9" fillId="5" borderId="4" xfId="2" applyNumberFormat="1" applyFont="1" applyFill="1" applyBorder="1" applyAlignment="1">
      <alignment horizontal="center" vertical="center"/>
    </xf>
    <xf numFmtId="176" fontId="10" fillId="5" borderId="12" xfId="2" applyNumberFormat="1" applyFont="1" applyFill="1" applyBorder="1" applyAlignment="1">
      <alignment horizontal="center" vertical="center" wrapText="1"/>
    </xf>
    <xf numFmtId="176" fontId="10" fillId="5" borderId="13" xfId="2" applyNumberFormat="1" applyFont="1" applyFill="1" applyBorder="1" applyAlignment="1">
      <alignment horizontal="center" vertical="center"/>
    </xf>
    <xf numFmtId="176" fontId="11" fillId="6" borderId="12" xfId="2" applyNumberFormat="1" applyFont="1" applyFill="1" applyBorder="1" applyAlignment="1">
      <alignment horizontal="center" vertical="center" wrapText="1"/>
    </xf>
    <xf numFmtId="176" fontId="11" fillId="6" borderId="13" xfId="2" applyNumberFormat="1" applyFont="1" applyFill="1" applyBorder="1" applyAlignment="1">
      <alignment horizontal="center" vertical="center"/>
    </xf>
    <xf numFmtId="176" fontId="9" fillId="6" borderId="12" xfId="2" applyNumberFormat="1" applyFont="1" applyFill="1" applyBorder="1" applyAlignment="1">
      <alignment horizontal="center" vertical="center" wrapText="1"/>
    </xf>
    <xf numFmtId="176" fontId="9" fillId="6" borderId="13" xfId="2" applyNumberFormat="1" applyFont="1" applyFill="1" applyBorder="1" applyAlignment="1">
      <alignment horizontal="center" vertical="center"/>
    </xf>
    <xf numFmtId="176" fontId="17" fillId="0" borderId="0" xfId="2" applyNumberFormat="1" applyFont="1" applyAlignment="1">
      <alignment horizontal="left" vertical="center"/>
    </xf>
    <xf numFmtId="176" fontId="27" fillId="0" borderId="0" xfId="2" applyNumberFormat="1" applyFont="1" applyAlignment="1">
      <alignment horizontal="center" vertical="center"/>
    </xf>
    <xf numFmtId="176" fontId="5" fillId="9" borderId="7" xfId="2" applyNumberFormat="1" applyFont="1" applyFill="1" applyBorder="1" applyAlignment="1">
      <alignment horizontal="center" vertical="center"/>
    </xf>
    <xf numFmtId="176" fontId="5" fillId="9" borderId="8" xfId="2" applyNumberFormat="1" applyFont="1" applyFill="1" applyBorder="1" applyAlignment="1">
      <alignment horizontal="center" vertical="center"/>
    </xf>
    <xf numFmtId="176" fontId="13" fillId="7" borderId="9" xfId="2" applyNumberFormat="1" applyFont="1" applyFill="1" applyBorder="1" applyAlignment="1">
      <alignment horizontal="center" vertical="center" wrapText="1"/>
    </xf>
    <xf numFmtId="176" fontId="13" fillId="7" borderId="10" xfId="2" applyNumberFormat="1" applyFont="1" applyFill="1" applyBorder="1" applyAlignment="1">
      <alignment horizontal="center" vertical="center" wrapText="1"/>
    </xf>
    <xf numFmtId="176" fontId="13" fillId="7" borderId="5" xfId="2" applyNumberFormat="1" applyFont="1" applyFill="1" applyBorder="1" applyAlignment="1">
      <alignment horizontal="center" vertical="center" wrapText="1"/>
    </xf>
    <xf numFmtId="176" fontId="17" fillId="9" borderId="4" xfId="2" applyNumberFormat="1" applyFont="1" applyFill="1" applyBorder="1" applyAlignment="1">
      <alignment horizontal="center" vertical="center" wrapText="1"/>
    </xf>
    <xf numFmtId="176" fontId="26" fillId="0" borderId="0" xfId="2" applyNumberFormat="1" applyFont="1" applyAlignment="1">
      <alignment horizontal="left" vertical="center"/>
    </xf>
    <xf numFmtId="176" fontId="19" fillId="0" borderId="12" xfId="2" applyNumberFormat="1" applyFont="1" applyBorder="1" applyAlignment="1">
      <alignment horizontal="center" vertical="center" shrinkToFit="1"/>
    </xf>
    <xf numFmtId="176" fontId="19" fillId="0" borderId="15" xfId="2" applyNumberFormat="1" applyFont="1" applyBorder="1" applyAlignment="1">
      <alignment horizontal="center" vertical="center" shrinkToFit="1"/>
    </xf>
    <xf numFmtId="176" fontId="19" fillId="0" borderId="13" xfId="2" applyNumberFormat="1" applyFont="1" applyBorder="1" applyAlignment="1">
      <alignment horizontal="center" vertical="center" shrinkToFit="1"/>
    </xf>
    <xf numFmtId="176" fontId="17" fillId="9" borderId="14" xfId="2" applyNumberFormat="1" applyFont="1" applyFill="1" applyBorder="1" applyAlignment="1">
      <alignment horizontal="center" vertical="center" wrapText="1"/>
    </xf>
    <xf numFmtId="176" fontId="17" fillId="9" borderId="10" xfId="2" applyNumberFormat="1" applyFont="1" applyFill="1" applyBorder="1" applyAlignment="1">
      <alignment horizontal="center" vertical="center" wrapText="1"/>
    </xf>
    <xf numFmtId="176" fontId="17" fillId="9" borderId="5" xfId="2" applyNumberFormat="1" applyFont="1" applyFill="1" applyBorder="1" applyAlignment="1">
      <alignment horizontal="center" vertical="center" wrapText="1"/>
    </xf>
  </cellXfs>
  <cellStyles count="3">
    <cellStyle name="쉼표 [0]" xfId="1" builtinId="6"/>
    <cellStyle name="표준" xfId="0" builtinId="0"/>
    <cellStyle name="표준_성과급산정기준표 2" xfId="2"/>
  </cellStyles>
  <dxfs count="0"/>
  <tableStyles count="0" defaultTableStyle="TableStyleMedium2" defaultPivotStyle="PivotStyleLight16"/>
  <colors>
    <mruColors>
      <color rgb="FFFFFF66"/>
      <color rgb="FFFF6699"/>
      <color rgb="FFFF99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view="pageBreakPreview" zoomScaleNormal="100" zoomScaleSheetLayoutView="10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E2" sqref="E2"/>
    </sheetView>
  </sheetViews>
  <sheetFormatPr defaultRowHeight="13.5" x14ac:dyDescent="0.15"/>
  <cols>
    <col min="1" max="1" width="4.6640625" style="1" customWidth="1"/>
    <col min="2" max="2" width="17.109375" style="1" customWidth="1"/>
    <col min="3" max="3" width="9.77734375" style="1" customWidth="1"/>
    <col min="4" max="4" width="10.6640625" style="1" customWidth="1"/>
    <col min="5" max="5" width="11.88671875" style="1" customWidth="1"/>
    <col min="6" max="6" width="5" style="1" customWidth="1"/>
    <col min="7" max="7" width="12.33203125" style="1" customWidth="1"/>
    <col min="8" max="8" width="5.109375" style="1" customWidth="1"/>
    <col min="9" max="9" width="8.21875" style="1" customWidth="1"/>
    <col min="10" max="10" width="12.6640625" style="1" customWidth="1"/>
    <col min="11" max="11" width="11.21875" style="1" customWidth="1"/>
    <col min="12" max="12" width="5.5546875" style="1" customWidth="1"/>
    <col min="13" max="13" width="9.44140625" style="1" customWidth="1"/>
    <col min="14" max="19" width="9.77734375" style="1" customWidth="1"/>
    <col min="20" max="16384" width="8.88671875" style="1"/>
  </cols>
  <sheetData>
    <row r="1" spans="1:17" ht="30" customHeight="1" x14ac:dyDescent="0.15">
      <c r="B1" s="78" t="s">
        <v>28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ht="20.25" customHeight="1" thickBot="1" x14ac:dyDescent="0.2">
      <c r="E2" s="1">
        <f>E11-E5</f>
        <v>573140</v>
      </c>
      <c r="Q2" s="2" t="s">
        <v>8</v>
      </c>
    </row>
    <row r="3" spans="1:17" s="28" customFormat="1" ht="50.1" customHeight="1" thickBot="1" x14ac:dyDescent="0.2">
      <c r="A3" s="79" t="s">
        <v>19</v>
      </c>
      <c r="B3" s="80"/>
      <c r="C3" s="27" t="s">
        <v>7</v>
      </c>
      <c r="D3" s="27" t="s">
        <v>10</v>
      </c>
      <c r="E3" s="27" t="s">
        <v>6</v>
      </c>
      <c r="F3" s="27" t="s">
        <v>10</v>
      </c>
      <c r="G3" s="27" t="s">
        <v>1</v>
      </c>
      <c r="H3" s="27" t="s">
        <v>10</v>
      </c>
      <c r="I3" s="27" t="s">
        <v>2</v>
      </c>
      <c r="J3" s="27" t="s">
        <v>10</v>
      </c>
      <c r="K3" s="27" t="s">
        <v>3</v>
      </c>
      <c r="L3" s="27" t="s">
        <v>10</v>
      </c>
      <c r="M3" s="82" t="s">
        <v>18</v>
      </c>
      <c r="N3" s="27" t="s">
        <v>5</v>
      </c>
      <c r="O3" s="27" t="s">
        <v>4</v>
      </c>
      <c r="P3" s="27" t="s">
        <v>0</v>
      </c>
      <c r="Q3" s="27" t="s">
        <v>9</v>
      </c>
    </row>
    <row r="4" spans="1:17" ht="36.75" customHeight="1" thickTop="1" x14ac:dyDescent="0.15">
      <c r="A4" s="81" t="s">
        <v>11</v>
      </c>
      <c r="B4" s="81"/>
      <c r="C4" s="14">
        <v>5039900</v>
      </c>
      <c r="D4" s="15">
        <v>32</v>
      </c>
      <c r="E4" s="16">
        <v>4332950</v>
      </c>
      <c r="F4" s="16">
        <v>218</v>
      </c>
      <c r="G4" s="16">
        <v>3683680</v>
      </c>
      <c r="H4" s="16">
        <v>271</v>
      </c>
      <c r="I4" s="16">
        <v>3060140</v>
      </c>
      <c r="J4" s="16">
        <v>175</v>
      </c>
      <c r="K4" s="16">
        <v>2601990</v>
      </c>
      <c r="L4" s="16">
        <v>0</v>
      </c>
      <c r="M4" s="83"/>
      <c r="N4" s="16">
        <v>4395740</v>
      </c>
      <c r="O4" s="16">
        <v>3737060</v>
      </c>
      <c r="P4" s="16">
        <v>3104490</v>
      </c>
      <c r="Q4" s="16">
        <v>2639700</v>
      </c>
    </row>
    <row r="5" spans="1:17" ht="36.75" customHeight="1" x14ac:dyDescent="0.15">
      <c r="A5" s="81" t="s">
        <v>12</v>
      </c>
      <c r="B5" s="81"/>
      <c r="C5" s="17">
        <v>3652100</v>
      </c>
      <c r="D5" s="18">
        <v>53</v>
      </c>
      <c r="E5" s="19">
        <v>3139810</v>
      </c>
      <c r="F5" s="19">
        <v>342</v>
      </c>
      <c r="G5" s="19">
        <v>2669330</v>
      </c>
      <c r="H5" s="19">
        <v>423</v>
      </c>
      <c r="I5" s="19">
        <v>2217490</v>
      </c>
      <c r="J5" s="19">
        <v>282</v>
      </c>
      <c r="K5" s="19">
        <v>1885500</v>
      </c>
      <c r="L5" s="19">
        <v>6</v>
      </c>
      <c r="M5" s="83"/>
      <c r="N5" s="19">
        <v>3296810</v>
      </c>
      <c r="O5" s="19">
        <v>2802800</v>
      </c>
      <c r="P5" s="19">
        <v>2328370</v>
      </c>
      <c r="Q5" s="19">
        <v>1979780</v>
      </c>
    </row>
    <row r="6" spans="1:17" ht="36.75" customHeight="1" x14ac:dyDescent="0.15">
      <c r="A6" s="81" t="s">
        <v>13</v>
      </c>
      <c r="B6" s="81"/>
      <c r="C6" s="20">
        <v>2483430</v>
      </c>
      <c r="D6" s="21">
        <v>22</v>
      </c>
      <c r="E6" s="22">
        <v>2135070</v>
      </c>
      <c r="F6" s="22">
        <v>139</v>
      </c>
      <c r="G6" s="22">
        <v>1815140</v>
      </c>
      <c r="H6" s="22">
        <v>176</v>
      </c>
      <c r="I6" s="22">
        <v>1507890</v>
      </c>
      <c r="J6" s="22">
        <v>0</v>
      </c>
      <c r="K6" s="22">
        <v>1282140</v>
      </c>
      <c r="L6" s="22">
        <v>111</v>
      </c>
      <c r="M6" s="84"/>
      <c r="N6" s="22">
        <v>2197870</v>
      </c>
      <c r="O6" s="22">
        <v>1868530</v>
      </c>
      <c r="P6" s="22">
        <v>1552240</v>
      </c>
      <c r="Q6" s="22">
        <v>1319850</v>
      </c>
    </row>
    <row r="7" spans="1:17" ht="34.5" customHeight="1" x14ac:dyDescent="0.15">
      <c r="A7" s="23">
        <v>-1</v>
      </c>
      <c r="B7" s="39" t="s">
        <v>30</v>
      </c>
      <c r="C7" s="7">
        <f>C5-C6</f>
        <v>1168670</v>
      </c>
      <c r="D7" s="8"/>
      <c r="E7" s="7">
        <f>E5-E6</f>
        <v>1004740</v>
      </c>
      <c r="F7" s="8"/>
      <c r="G7" s="9">
        <f>G5-G6</f>
        <v>854190</v>
      </c>
      <c r="H7" s="8"/>
      <c r="I7" s="9"/>
      <c r="J7" s="6" t="s">
        <v>16</v>
      </c>
      <c r="K7" s="9">
        <f>K5-K6</f>
        <v>603360</v>
      </c>
      <c r="L7" s="8"/>
      <c r="M7" s="26" t="s">
        <v>40</v>
      </c>
      <c r="N7" s="9">
        <f>N4-N5</f>
        <v>1098930</v>
      </c>
      <c r="O7" s="9">
        <f t="shared" ref="O7:Q7" si="0">O4-O5</f>
        <v>934260</v>
      </c>
      <c r="P7" s="9">
        <f t="shared" si="0"/>
        <v>776120</v>
      </c>
      <c r="Q7" s="9">
        <f t="shared" si="0"/>
        <v>659920</v>
      </c>
    </row>
    <row r="8" spans="1:17" ht="33.75" customHeight="1" x14ac:dyDescent="0.15">
      <c r="A8" s="23">
        <v>-2</v>
      </c>
      <c r="B8" s="40" t="s">
        <v>33</v>
      </c>
      <c r="C8" s="11">
        <f>C7*D6</f>
        <v>25710740</v>
      </c>
      <c r="D8" s="4"/>
      <c r="E8" s="11">
        <f>E7*F6</f>
        <v>139658860</v>
      </c>
      <c r="F8" s="4"/>
      <c r="G8" s="11">
        <f>G7*H6</f>
        <v>150337440</v>
      </c>
      <c r="H8" s="4"/>
      <c r="I8" s="12"/>
      <c r="J8" s="10" t="s">
        <v>36</v>
      </c>
      <c r="K8" s="11">
        <f>K7*L6</f>
        <v>66972960</v>
      </c>
      <c r="L8" s="4"/>
      <c r="M8" s="26" t="s">
        <v>38</v>
      </c>
      <c r="N8" s="4">
        <f>N7*20%</f>
        <v>219786</v>
      </c>
      <c r="O8" s="4">
        <f t="shared" ref="O8:Q8" si="1">O7*20%</f>
        <v>186852</v>
      </c>
      <c r="P8" s="4">
        <f t="shared" si="1"/>
        <v>155224</v>
      </c>
      <c r="Q8" s="4">
        <f t="shared" si="1"/>
        <v>131984</v>
      </c>
    </row>
    <row r="9" spans="1:17" ht="42.75" customHeight="1" x14ac:dyDescent="0.15">
      <c r="A9" s="24">
        <v>-3</v>
      </c>
      <c r="B9" s="41" t="s">
        <v>34</v>
      </c>
      <c r="C9" s="4">
        <f>C8/D4</f>
        <v>803460.625</v>
      </c>
      <c r="D9" s="4"/>
      <c r="E9" s="4">
        <f>E8/F4</f>
        <v>640636.97247706424</v>
      </c>
      <c r="F9" s="4"/>
      <c r="G9" s="4">
        <f>G8/H4</f>
        <v>554750.70110701106</v>
      </c>
      <c r="H9" s="4"/>
      <c r="I9" s="12"/>
      <c r="J9" s="12" t="s">
        <v>35</v>
      </c>
      <c r="K9" s="4">
        <f>K8/J4</f>
        <v>382702.62857142859</v>
      </c>
      <c r="L9" s="4"/>
      <c r="M9" s="44" t="s">
        <v>39</v>
      </c>
      <c r="N9" s="4">
        <f>N7-N8</f>
        <v>879144</v>
      </c>
      <c r="O9" s="4">
        <f t="shared" ref="O9:Q9" si="2">O7-O8</f>
        <v>747408</v>
      </c>
      <c r="P9" s="4">
        <f t="shared" si="2"/>
        <v>620896</v>
      </c>
      <c r="Q9" s="4">
        <f t="shared" si="2"/>
        <v>527936</v>
      </c>
    </row>
    <row r="10" spans="1:17" ht="37.5" customHeight="1" x14ac:dyDescent="0.15">
      <c r="A10" s="25"/>
      <c r="B10" s="41" t="s">
        <v>15</v>
      </c>
      <c r="C10" s="12">
        <v>770000</v>
      </c>
      <c r="D10" s="4"/>
      <c r="E10" s="4">
        <v>620000</v>
      </c>
      <c r="F10" s="4"/>
      <c r="G10" s="4">
        <v>530000</v>
      </c>
      <c r="H10" s="4"/>
      <c r="I10" s="12"/>
      <c r="J10" s="12" t="s">
        <v>17</v>
      </c>
      <c r="K10" s="13">
        <v>370000</v>
      </c>
      <c r="L10" s="4"/>
      <c r="M10" s="26" t="s">
        <v>20</v>
      </c>
      <c r="N10" s="4">
        <v>850000</v>
      </c>
      <c r="O10" s="4">
        <v>720000</v>
      </c>
      <c r="P10" s="4">
        <v>600000</v>
      </c>
      <c r="Q10" s="4">
        <v>510000</v>
      </c>
    </row>
    <row r="11" spans="1:17" ht="37.5" customHeight="1" x14ac:dyDescent="0.15">
      <c r="A11" s="25"/>
      <c r="B11" s="42" t="s">
        <v>43</v>
      </c>
      <c r="C11" s="13">
        <f>C4-C10</f>
        <v>4269900</v>
      </c>
      <c r="D11" s="4"/>
      <c r="E11" s="4">
        <f>E4-E10</f>
        <v>3712950</v>
      </c>
      <c r="F11" s="4"/>
      <c r="G11" s="4">
        <f>G4-G10</f>
        <v>3153680</v>
      </c>
      <c r="H11" s="4"/>
      <c r="I11" s="12"/>
      <c r="J11" s="5" t="s">
        <v>14</v>
      </c>
      <c r="K11" s="11">
        <f>I4-K10</f>
        <v>2690140</v>
      </c>
      <c r="L11" s="4"/>
      <c r="M11" s="26" t="s">
        <v>41</v>
      </c>
      <c r="N11" s="4">
        <f>N4-N10</f>
        <v>3545740</v>
      </c>
      <c r="O11" s="4">
        <f>O4-O10</f>
        <v>3017060</v>
      </c>
      <c r="P11" s="4">
        <f>P4-P10</f>
        <v>2504490</v>
      </c>
      <c r="Q11" s="4">
        <f>Q4-Q10</f>
        <v>2129700</v>
      </c>
    </row>
    <row r="12" spans="1:17" ht="41.25" customHeight="1" x14ac:dyDescent="0.15">
      <c r="A12" s="85" t="s">
        <v>22</v>
      </c>
      <c r="B12" s="29" t="s">
        <v>23</v>
      </c>
      <c r="C12" s="30">
        <f>C10*32</f>
        <v>24640000</v>
      </c>
      <c r="D12" s="30"/>
      <c r="E12" s="30">
        <f>E10*218</f>
        <v>135160000</v>
      </c>
      <c r="F12" s="30">
        <f t="shared" ref="F12" si="3">F10*32</f>
        <v>0</v>
      </c>
      <c r="G12" s="30">
        <f>G10*271</f>
        <v>143630000</v>
      </c>
      <c r="H12" s="31"/>
      <c r="I12" s="86" t="s">
        <v>26</v>
      </c>
      <c r="J12" s="87"/>
      <c r="K12" s="30">
        <f>K10*175</f>
        <v>64750000</v>
      </c>
      <c r="M12" s="26" t="s">
        <v>42</v>
      </c>
      <c r="N12" s="4">
        <f>N6+N10</f>
        <v>3047870</v>
      </c>
      <c r="O12" s="4">
        <f t="shared" ref="O12:Q12" si="4">O6+O10</f>
        <v>2588530</v>
      </c>
      <c r="P12" s="4">
        <f t="shared" si="4"/>
        <v>2152240</v>
      </c>
      <c r="Q12" s="4">
        <f t="shared" si="4"/>
        <v>1829850</v>
      </c>
    </row>
    <row r="13" spans="1:17" ht="33" customHeight="1" x14ac:dyDescent="0.15">
      <c r="A13" s="85"/>
      <c r="B13" s="37" t="s">
        <v>37</v>
      </c>
      <c r="C13" s="35">
        <f>C12/22</f>
        <v>1120000</v>
      </c>
      <c r="D13" s="36"/>
      <c r="E13" s="36">
        <f>E12/139</f>
        <v>972374.10071942443</v>
      </c>
      <c r="F13" s="36">
        <f t="shared" ref="F13" si="5">F12/22</f>
        <v>0</v>
      </c>
      <c r="G13" s="36">
        <f>G12/176</f>
        <v>816079.54545454541</v>
      </c>
      <c r="H13" s="36"/>
      <c r="I13" s="88" t="s">
        <v>25</v>
      </c>
      <c r="J13" s="89"/>
      <c r="K13" s="36">
        <f>K12/111</f>
        <v>583333.33333333337</v>
      </c>
      <c r="M13" s="3"/>
    </row>
    <row r="14" spans="1:17" ht="34.5" customHeight="1" x14ac:dyDescent="0.15">
      <c r="A14" s="85"/>
      <c r="B14" s="34" t="s">
        <v>21</v>
      </c>
      <c r="C14" s="35">
        <f>C13+C6</f>
        <v>3603430</v>
      </c>
      <c r="D14" s="36"/>
      <c r="E14" s="36">
        <f>E13+E6</f>
        <v>3107444.1007194244</v>
      </c>
      <c r="F14" s="36"/>
      <c r="G14" s="36">
        <f>G13+G6</f>
        <v>2631219.5454545454</v>
      </c>
      <c r="H14" s="36"/>
      <c r="I14" s="90" t="s">
        <v>24</v>
      </c>
      <c r="J14" s="91"/>
      <c r="K14" s="36">
        <f>K13+K6</f>
        <v>1865473.3333333335</v>
      </c>
    </row>
    <row r="15" spans="1:17" ht="36.75" customHeight="1" x14ac:dyDescent="0.15">
      <c r="A15" s="33" t="s">
        <v>27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M15" s="38" t="s">
        <v>29</v>
      </c>
      <c r="N15" s="38"/>
      <c r="O15" s="38"/>
      <c r="P15" s="38"/>
      <c r="Q15" s="38"/>
    </row>
    <row r="16" spans="1:17" ht="30.75" customHeight="1" x14ac:dyDescent="0.15">
      <c r="A16" s="77" t="s">
        <v>31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pans="1:17" s="43" customFormat="1" ht="20.25" customHeight="1" x14ac:dyDescent="0.15">
      <c r="A17" s="77" t="s">
        <v>32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</sheetData>
  <mergeCells count="12">
    <mergeCell ref="A17:Q17"/>
    <mergeCell ref="B1:Q1"/>
    <mergeCell ref="A3:B3"/>
    <mergeCell ref="A4:B4"/>
    <mergeCell ref="A5:B5"/>
    <mergeCell ref="A6:B6"/>
    <mergeCell ref="M3:M6"/>
    <mergeCell ref="A16:N16"/>
    <mergeCell ref="A12:A14"/>
    <mergeCell ref="I12:J12"/>
    <mergeCell ref="I13:J13"/>
    <mergeCell ref="I14:J14"/>
  </mergeCells>
  <phoneticPr fontId="2" type="noConversion"/>
  <pageMargins left="0.67" right="0.79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8"/>
  <sheetViews>
    <sheetView tabSelected="1" view="pageBreakPreview" zoomScale="85" zoomScaleNormal="100" zoomScaleSheetLayoutView="85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V13" sqref="V13"/>
    </sheetView>
  </sheetViews>
  <sheetFormatPr defaultRowHeight="13.5" x14ac:dyDescent="0.15"/>
  <cols>
    <col min="1" max="1" width="3.44140625" style="1" customWidth="1"/>
    <col min="2" max="2" width="11.88671875" style="1" customWidth="1"/>
    <col min="3" max="3" width="8.21875" style="1" customWidth="1"/>
    <col min="4" max="4" width="4.44140625" style="1" customWidth="1"/>
    <col min="5" max="5" width="9.6640625" style="1" customWidth="1"/>
    <col min="6" max="6" width="4.6640625" style="1" customWidth="1"/>
    <col min="7" max="7" width="8.88671875" style="1" customWidth="1"/>
    <col min="8" max="8" width="4.5546875" style="1" customWidth="1"/>
    <col min="9" max="9" width="9.6640625" style="1" customWidth="1"/>
    <col min="10" max="10" width="4.88671875" style="1" customWidth="1"/>
    <col min="11" max="11" width="8.6640625" style="1" customWidth="1"/>
    <col min="12" max="12" width="4.33203125" style="1" customWidth="1"/>
    <col min="13" max="13" width="8.77734375" style="1" customWidth="1"/>
    <col min="14" max="14" width="9" style="1" customWidth="1"/>
    <col min="15" max="15" width="8.77734375" style="1" customWidth="1"/>
    <col min="16" max="16" width="8.6640625" style="1" customWidth="1"/>
    <col min="17" max="17" width="7.88671875" style="1" customWidth="1"/>
    <col min="18" max="19" width="9.77734375" style="1" customWidth="1"/>
    <col min="20" max="16384" width="8.88671875" style="1"/>
  </cols>
  <sheetData>
    <row r="1" spans="1:17" ht="39.75" customHeight="1" x14ac:dyDescent="0.15">
      <c r="B1" s="93" t="s">
        <v>47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s="51" customFormat="1" ht="20.25" customHeight="1" x14ac:dyDescent="0.15">
      <c r="A2" s="100" t="s">
        <v>62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7" ht="17.25" customHeight="1" thickBot="1" x14ac:dyDescent="0.2">
      <c r="Q3" s="61" t="s">
        <v>63</v>
      </c>
    </row>
    <row r="4" spans="1:17" s="28" customFormat="1" ht="30" customHeight="1" thickBot="1" x14ac:dyDescent="0.2">
      <c r="A4" s="94" t="s">
        <v>19</v>
      </c>
      <c r="B4" s="95"/>
      <c r="C4" s="62" t="s">
        <v>7</v>
      </c>
      <c r="D4" s="62" t="s">
        <v>10</v>
      </c>
      <c r="E4" s="62" t="s">
        <v>6</v>
      </c>
      <c r="F4" s="62" t="s">
        <v>10</v>
      </c>
      <c r="G4" s="62" t="s">
        <v>1</v>
      </c>
      <c r="H4" s="62" t="s">
        <v>10</v>
      </c>
      <c r="I4" s="62" t="s">
        <v>2</v>
      </c>
      <c r="J4" s="62" t="s">
        <v>10</v>
      </c>
      <c r="K4" s="62" t="s">
        <v>3</v>
      </c>
      <c r="L4" s="62" t="s">
        <v>10</v>
      </c>
      <c r="M4" s="96" t="s">
        <v>64</v>
      </c>
      <c r="N4" s="54" t="s">
        <v>45</v>
      </c>
      <c r="O4" s="54" t="s">
        <v>46</v>
      </c>
      <c r="P4" s="54" t="s">
        <v>57</v>
      </c>
      <c r="Q4" s="54" t="s">
        <v>58</v>
      </c>
    </row>
    <row r="5" spans="1:17" s="45" customFormat="1" ht="26.25" customHeight="1" thickTop="1" x14ac:dyDescent="0.15">
      <c r="A5" s="99" t="s">
        <v>67</v>
      </c>
      <c r="B5" s="99"/>
      <c r="C5" s="74">
        <v>5039900</v>
      </c>
      <c r="D5" s="74">
        <v>36</v>
      </c>
      <c r="E5" s="74">
        <v>4332950</v>
      </c>
      <c r="F5" s="74">
        <v>225</v>
      </c>
      <c r="G5" s="74">
        <v>3683680</v>
      </c>
      <c r="H5" s="74">
        <v>276</v>
      </c>
      <c r="I5" s="74">
        <v>3060140</v>
      </c>
      <c r="J5" s="74">
        <v>202</v>
      </c>
      <c r="K5" s="74">
        <v>2601990</v>
      </c>
      <c r="L5" s="74">
        <v>4</v>
      </c>
      <c r="M5" s="97"/>
      <c r="N5" s="74">
        <v>4395740</v>
      </c>
      <c r="O5" s="74">
        <v>3737060</v>
      </c>
      <c r="P5" s="74">
        <v>3104490</v>
      </c>
      <c r="Q5" s="74">
        <v>2639700</v>
      </c>
    </row>
    <row r="6" spans="1:17" s="45" customFormat="1" ht="27.75" customHeight="1" x14ac:dyDescent="0.15">
      <c r="A6" s="99" t="s">
        <v>49</v>
      </c>
      <c r="B6" s="99"/>
      <c r="C6" s="75">
        <v>3652100</v>
      </c>
      <c r="D6" s="75">
        <v>60</v>
      </c>
      <c r="E6" s="75">
        <v>3139810</v>
      </c>
      <c r="F6" s="75">
        <v>353</v>
      </c>
      <c r="G6" s="75">
        <v>2669330</v>
      </c>
      <c r="H6" s="75">
        <v>457</v>
      </c>
      <c r="I6" s="75">
        <v>2217490</v>
      </c>
      <c r="J6" s="75">
        <v>313</v>
      </c>
      <c r="K6" s="75">
        <v>1885500</v>
      </c>
      <c r="L6" s="75">
        <v>15</v>
      </c>
      <c r="M6" s="97"/>
      <c r="N6" s="75">
        <v>3296810</v>
      </c>
      <c r="O6" s="75">
        <v>2802800</v>
      </c>
      <c r="P6" s="75">
        <v>2328370</v>
      </c>
      <c r="Q6" s="75">
        <v>1979780</v>
      </c>
    </row>
    <row r="7" spans="1:17" s="45" customFormat="1" ht="27" customHeight="1" x14ac:dyDescent="0.15">
      <c r="A7" s="99" t="s">
        <v>50</v>
      </c>
      <c r="B7" s="99"/>
      <c r="C7" s="76">
        <v>2483430</v>
      </c>
      <c r="D7" s="76">
        <v>24</v>
      </c>
      <c r="E7" s="76">
        <v>2135070</v>
      </c>
      <c r="F7" s="76">
        <v>142</v>
      </c>
      <c r="G7" s="76">
        <v>1815140</v>
      </c>
      <c r="H7" s="76">
        <v>186</v>
      </c>
      <c r="I7" s="76">
        <v>1507890</v>
      </c>
      <c r="J7" s="76">
        <v>110</v>
      </c>
      <c r="K7" s="76">
        <v>1282140</v>
      </c>
      <c r="L7" s="76">
        <v>23</v>
      </c>
      <c r="M7" s="98"/>
      <c r="N7" s="76">
        <v>2197870</v>
      </c>
      <c r="O7" s="76">
        <v>1868530</v>
      </c>
      <c r="P7" s="76">
        <v>1552240</v>
      </c>
      <c r="Q7" s="76">
        <v>1319850</v>
      </c>
    </row>
    <row r="8" spans="1:17" s="45" customFormat="1" ht="50.25" customHeight="1" x14ac:dyDescent="0.15">
      <c r="A8" s="63">
        <v>-1</v>
      </c>
      <c r="B8" s="64" t="s">
        <v>60</v>
      </c>
      <c r="C8" s="56">
        <f>C6-C7-100000</f>
        <v>1068670</v>
      </c>
      <c r="D8" s="56"/>
      <c r="E8" s="56">
        <f>E6-E7-100000</f>
        <v>904740</v>
      </c>
      <c r="F8" s="56"/>
      <c r="G8" s="56">
        <f>G6-G7-100000</f>
        <v>754190</v>
      </c>
      <c r="H8" s="56"/>
      <c r="I8" s="56">
        <f>I6-I7-100000</f>
        <v>609600</v>
      </c>
      <c r="J8" s="57"/>
      <c r="K8" s="57">
        <f>K6-K7-100000</f>
        <v>503360</v>
      </c>
      <c r="L8" s="56"/>
      <c r="M8" s="55" t="s">
        <v>56</v>
      </c>
      <c r="N8" s="56">
        <f>N5-N6</f>
        <v>1098930</v>
      </c>
      <c r="O8" s="56">
        <f t="shared" ref="O8:Q8" si="0">O5-O6</f>
        <v>934260</v>
      </c>
      <c r="P8" s="56">
        <f t="shared" si="0"/>
        <v>776120</v>
      </c>
      <c r="Q8" s="56">
        <f t="shared" si="0"/>
        <v>659920</v>
      </c>
    </row>
    <row r="9" spans="1:17" s="45" customFormat="1" ht="32.25" customHeight="1" x14ac:dyDescent="0.15">
      <c r="A9" s="63">
        <v>-2</v>
      </c>
      <c r="B9" s="65" t="s">
        <v>51</v>
      </c>
      <c r="C9" s="58">
        <f>C8*D7</f>
        <v>25648080</v>
      </c>
      <c r="D9" s="58"/>
      <c r="E9" s="58">
        <f>E8*F7</f>
        <v>128473080</v>
      </c>
      <c r="F9" s="58"/>
      <c r="G9" s="58">
        <f>G8*H7</f>
        <v>140279340</v>
      </c>
      <c r="H9" s="58"/>
      <c r="I9" s="58">
        <f>I8*J7</f>
        <v>67056000</v>
      </c>
      <c r="J9" s="59"/>
      <c r="K9" s="59">
        <f>K8*L7</f>
        <v>11577280</v>
      </c>
      <c r="L9" s="58"/>
      <c r="M9" s="52" t="s">
        <v>52</v>
      </c>
      <c r="N9" s="58">
        <f>N8*20%</f>
        <v>219786</v>
      </c>
      <c r="O9" s="58">
        <f t="shared" ref="O9:Q9" si="1">O8*20%</f>
        <v>186852</v>
      </c>
      <c r="P9" s="58">
        <f t="shared" si="1"/>
        <v>155224</v>
      </c>
      <c r="Q9" s="58">
        <f t="shared" si="1"/>
        <v>131984</v>
      </c>
    </row>
    <row r="10" spans="1:17" s="45" customFormat="1" ht="32.25" customHeight="1" x14ac:dyDescent="0.15">
      <c r="A10" s="66">
        <v>-3</v>
      </c>
      <c r="B10" s="67" t="s">
        <v>53</v>
      </c>
      <c r="C10" s="58">
        <f>C9/D5</f>
        <v>712446.66666666663</v>
      </c>
      <c r="D10" s="58"/>
      <c r="E10" s="58">
        <f>E9/F5</f>
        <v>570991.46666666667</v>
      </c>
      <c r="F10" s="58"/>
      <c r="G10" s="58">
        <f>G9/H5</f>
        <v>508258.47826086957</v>
      </c>
      <c r="H10" s="58"/>
      <c r="I10" s="101" t="s">
        <v>66</v>
      </c>
      <c r="J10" s="102"/>
      <c r="K10" s="103"/>
      <c r="L10" s="58"/>
      <c r="M10" s="53" t="s">
        <v>54</v>
      </c>
      <c r="N10" s="58">
        <f>N8-N9</f>
        <v>879144</v>
      </c>
      <c r="O10" s="58">
        <f t="shared" ref="O10:Q10" si="2">O8-O9</f>
        <v>747408</v>
      </c>
      <c r="P10" s="58">
        <f t="shared" si="2"/>
        <v>620896</v>
      </c>
      <c r="Q10" s="58">
        <f t="shared" si="2"/>
        <v>527936</v>
      </c>
    </row>
    <row r="11" spans="1:17" s="45" customFormat="1" ht="32.25" customHeight="1" x14ac:dyDescent="0.15">
      <c r="A11" s="68"/>
      <c r="B11" s="72" t="s">
        <v>44</v>
      </c>
      <c r="C11" s="73">
        <v>710000</v>
      </c>
      <c r="D11" s="73"/>
      <c r="E11" s="73">
        <v>570000</v>
      </c>
      <c r="F11" s="73"/>
      <c r="G11" s="73">
        <v>500000</v>
      </c>
      <c r="H11" s="73"/>
      <c r="I11" s="73">
        <v>390000</v>
      </c>
      <c r="J11" s="73"/>
      <c r="K11" s="73">
        <v>320000</v>
      </c>
      <c r="L11" s="73"/>
      <c r="M11" s="52" t="s">
        <v>20</v>
      </c>
      <c r="N11" s="58">
        <v>850000</v>
      </c>
      <c r="O11" s="58">
        <v>720000</v>
      </c>
      <c r="P11" s="58">
        <v>600000</v>
      </c>
      <c r="Q11" s="58">
        <v>510000</v>
      </c>
    </row>
    <row r="12" spans="1:17" s="45" customFormat="1" ht="32.25" customHeight="1" x14ac:dyDescent="0.15">
      <c r="A12" s="68"/>
      <c r="B12" s="69" t="s">
        <v>48</v>
      </c>
      <c r="C12" s="58">
        <f>C5-C11</f>
        <v>4329900</v>
      </c>
      <c r="D12" s="58"/>
      <c r="E12" s="58">
        <f>E5-E11</f>
        <v>3762950</v>
      </c>
      <c r="F12" s="58"/>
      <c r="G12" s="58">
        <f>G5-G11</f>
        <v>3183680</v>
      </c>
      <c r="H12" s="60"/>
      <c r="I12" s="58">
        <f>I5*0.87-2</f>
        <v>2662319.7999999998</v>
      </c>
      <c r="J12" s="59"/>
      <c r="K12" s="59">
        <f>K5*0.87-1</f>
        <v>2263730.2999999998</v>
      </c>
      <c r="L12" s="58"/>
      <c r="M12" s="52" t="s">
        <v>41</v>
      </c>
      <c r="N12" s="58">
        <f>N5-N11</f>
        <v>3545740</v>
      </c>
      <c r="O12" s="58">
        <f>O5-O11</f>
        <v>3017060</v>
      </c>
      <c r="P12" s="58">
        <f>P5-P11</f>
        <v>2504490</v>
      </c>
      <c r="Q12" s="58">
        <f>Q5-Q11</f>
        <v>2129700</v>
      </c>
    </row>
    <row r="13" spans="1:17" s="45" customFormat="1" ht="32.25" customHeight="1" x14ac:dyDescent="0.15">
      <c r="A13" s="104" t="s">
        <v>55</v>
      </c>
      <c r="B13" s="63" t="s">
        <v>23</v>
      </c>
      <c r="C13" s="71">
        <f>C11*36</f>
        <v>25560000</v>
      </c>
      <c r="D13" s="71"/>
      <c r="E13" s="71">
        <f>E11*225</f>
        <v>128250000</v>
      </c>
      <c r="F13" s="71">
        <f t="shared" ref="F13" si="3">F11*32</f>
        <v>0</v>
      </c>
      <c r="G13" s="71">
        <f>G11*276</f>
        <v>138000000</v>
      </c>
      <c r="H13" s="71"/>
      <c r="I13" s="71">
        <f>I11*202</f>
        <v>78780000</v>
      </c>
      <c r="J13" s="71"/>
      <c r="K13" s="71">
        <f>K11*4</f>
        <v>1280000</v>
      </c>
      <c r="L13" s="71"/>
      <c r="M13" s="52" t="s">
        <v>42</v>
      </c>
      <c r="N13" s="58">
        <f>N7+N11</f>
        <v>3047870</v>
      </c>
      <c r="O13" s="58">
        <f t="shared" ref="O13:Q13" si="4">O7+O11</f>
        <v>2588530</v>
      </c>
      <c r="P13" s="58">
        <f t="shared" si="4"/>
        <v>2152240</v>
      </c>
      <c r="Q13" s="58">
        <f t="shared" si="4"/>
        <v>1829850</v>
      </c>
    </row>
    <row r="14" spans="1:17" s="45" customFormat="1" ht="32.25" customHeight="1" x14ac:dyDescent="0.15">
      <c r="A14" s="105"/>
      <c r="B14" s="70" t="s">
        <v>61</v>
      </c>
      <c r="C14" s="71">
        <f>C13/24</f>
        <v>1065000</v>
      </c>
      <c r="D14" s="71"/>
      <c r="E14" s="71">
        <f>E13/142</f>
        <v>903169.01408450701</v>
      </c>
      <c r="F14" s="71">
        <f t="shared" ref="F14" si="5">F13/22</f>
        <v>0</v>
      </c>
      <c r="G14" s="71">
        <f>G13/186</f>
        <v>741935.48387096776</v>
      </c>
      <c r="H14" s="71"/>
      <c r="I14" s="101" t="s">
        <v>66</v>
      </c>
      <c r="J14" s="102"/>
      <c r="K14" s="103"/>
      <c r="L14" s="71"/>
      <c r="M14" s="46"/>
    </row>
    <row r="15" spans="1:17" s="45" customFormat="1" ht="32.25" customHeight="1" x14ac:dyDescent="0.15">
      <c r="A15" s="106"/>
      <c r="B15" s="66" t="s">
        <v>21</v>
      </c>
      <c r="C15" s="71">
        <f>C14+C7</f>
        <v>3548430</v>
      </c>
      <c r="D15" s="71"/>
      <c r="E15" s="71">
        <f>E14+E7-9</f>
        <v>3038230.0140845068</v>
      </c>
      <c r="F15" s="71"/>
      <c r="G15" s="71">
        <f>G14+G7-5</f>
        <v>2557070.4838709678</v>
      </c>
      <c r="H15" s="71"/>
      <c r="I15" s="71">
        <v>2100000</v>
      </c>
      <c r="J15" s="71"/>
      <c r="K15" s="71">
        <v>1770000</v>
      </c>
      <c r="L15" s="71"/>
    </row>
    <row r="16" spans="1:17" s="45" customFormat="1" ht="21" customHeight="1" x14ac:dyDescent="0.15">
      <c r="A16" s="47" t="s">
        <v>27</v>
      </c>
      <c r="B16" s="48"/>
      <c r="C16" s="48"/>
      <c r="D16" s="48"/>
      <c r="E16" s="48"/>
      <c r="F16" s="48"/>
      <c r="G16" s="48"/>
      <c r="H16" s="48"/>
      <c r="I16" s="49"/>
      <c r="J16" s="49"/>
      <c r="K16" s="49"/>
      <c r="M16" s="50"/>
      <c r="N16" s="50"/>
      <c r="O16" s="50"/>
      <c r="P16" s="50"/>
      <c r="Q16" s="50"/>
    </row>
    <row r="17" spans="1:14" s="45" customFormat="1" ht="21" customHeight="1" x14ac:dyDescent="0.15">
      <c r="A17" s="92" t="s">
        <v>59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</row>
    <row r="18" spans="1:14" s="45" customFormat="1" ht="21" customHeight="1" x14ac:dyDescent="0.15">
      <c r="A18" s="92" t="s">
        <v>65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</row>
  </sheetData>
  <mergeCells count="12">
    <mergeCell ref="A18:N18"/>
    <mergeCell ref="B1:Q1"/>
    <mergeCell ref="A4:B4"/>
    <mergeCell ref="M4:M7"/>
    <mergeCell ref="A5:B5"/>
    <mergeCell ref="A6:B6"/>
    <mergeCell ref="A7:B7"/>
    <mergeCell ref="A2:Q2"/>
    <mergeCell ref="A17:N17"/>
    <mergeCell ref="I10:K10"/>
    <mergeCell ref="I14:K14"/>
    <mergeCell ref="A13:A15"/>
  </mergeCells>
  <phoneticPr fontId="2" type="noConversion"/>
  <pageMargins left="0.7" right="0.7" top="0.75" bottom="0.75" header="0.3" footer="0.3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조견표(2014.4)</vt:lpstr>
      <vt:lpstr>성과상여금(2014년 5월) 공고용</vt:lpstr>
      <vt:lpstr>'성과상여금(2014년 5월) 공고용'!Print_Area</vt:lpstr>
      <vt:lpstr>'조견표(2014.4)'!Print_Area</vt:lpstr>
    </vt:vector>
  </TitlesOfParts>
  <Company>김천교육청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2014-05-02T02:14:28Z</cp:lastPrinted>
  <dcterms:created xsi:type="dcterms:W3CDTF">2000-08-28T06:09:11Z</dcterms:created>
  <dcterms:modified xsi:type="dcterms:W3CDTF">2014-05-02T02:14:58Z</dcterms:modified>
</cp:coreProperties>
</file>